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6605" windowHeight="9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Sheet1!$A$1:$P$85</definedName>
  </definedNames>
  <calcPr calcId="125725"/>
</workbook>
</file>

<file path=xl/calcChain.xml><?xml version="1.0" encoding="utf-8"?>
<calcChain xmlns="http://schemas.openxmlformats.org/spreadsheetml/2006/main">
  <c r="K63" i="1"/>
  <c r="L63" s="1"/>
  <c r="K19"/>
  <c r="L19" s="1"/>
  <c r="K18"/>
  <c r="L18" s="1"/>
  <c r="I17"/>
  <c r="J17" s="1"/>
  <c r="J8"/>
  <c r="K8" s="1"/>
  <c r="K31"/>
  <c r="L31" s="1"/>
  <c r="I30"/>
  <c r="J30" s="1"/>
  <c r="I28"/>
  <c r="J28" s="1"/>
  <c r="I27"/>
  <c r="J27" s="1"/>
  <c r="I62"/>
  <c r="J62" s="1"/>
  <c r="K52"/>
  <c r="L52" s="1"/>
  <c r="I51"/>
  <c r="J51" s="1"/>
  <c r="I50"/>
  <c r="J50" s="1"/>
  <c r="I49"/>
  <c r="J49" s="1"/>
  <c r="L8" l="1"/>
  <c r="L9" s="1"/>
  <c r="K17"/>
  <c r="L17" s="1"/>
  <c r="L20" s="1"/>
  <c r="K27"/>
  <c r="L27" s="1"/>
  <c r="K49"/>
  <c r="L49" s="1"/>
  <c r="K51"/>
  <c r="L51" s="1"/>
  <c r="K62"/>
  <c r="L62" s="1"/>
  <c r="L64" s="1"/>
  <c r="K30"/>
  <c r="L30" s="1"/>
  <c r="K50"/>
  <c r="L50" s="1"/>
  <c r="K28"/>
  <c r="L28" s="1"/>
  <c r="L34" l="1"/>
  <c r="L82" s="1"/>
  <c r="L32"/>
  <c r="L53"/>
  <c r="L80" l="1"/>
</calcChain>
</file>

<file path=xl/sharedStrings.xml><?xml version="1.0" encoding="utf-8"?>
<sst xmlns="http://schemas.openxmlformats.org/spreadsheetml/2006/main" count="111" uniqueCount="73">
  <si>
    <t>2014 Operating Budget Supplemental Requests</t>
  </si>
  <si>
    <t>Youth Services Supervisor</t>
  </si>
  <si>
    <t>2 Digital/Tech Support Staff</t>
  </si>
  <si>
    <t>Salaries</t>
  </si>
  <si>
    <t>Sal Sav %</t>
  </si>
  <si>
    <t>Salary Savings</t>
  </si>
  <si>
    <t>Subtotal</t>
  </si>
  <si>
    <t>Benefits</t>
  </si>
  <si>
    <t>Total</t>
  </si>
  <si>
    <t>30 hours/week Pages</t>
  </si>
  <si>
    <t>Branch Supervisor for HPB, MSB &amp; SEQ</t>
  </si>
  <si>
    <t>Custodial Worker 2</t>
  </si>
  <si>
    <t>Facility Maintenance Worker</t>
  </si>
  <si>
    <t xml:space="preserve">  - or - </t>
  </si>
  <si>
    <t>Maintenance Mechanic</t>
  </si>
  <si>
    <t>Maintenance Worker (Hrly) 20/wk</t>
  </si>
  <si>
    <t>18-10</t>
  </si>
  <si>
    <t>33-01</t>
  </si>
  <si>
    <t>Total Option 1 (w/Facility Maint Worker)</t>
  </si>
  <si>
    <t>Grand Total 1</t>
  </si>
  <si>
    <t>18-08</t>
  </si>
  <si>
    <t>15-31</t>
  </si>
  <si>
    <t>15-08</t>
  </si>
  <si>
    <t>16-20-83</t>
  </si>
  <si>
    <t>Comp Group</t>
  </si>
  <si>
    <t xml:space="preserve">Total </t>
  </si>
  <si>
    <t xml:space="preserve">Grand Total </t>
  </si>
  <si>
    <t>Restore additional Hourly staff hours</t>
  </si>
  <si>
    <t>Permanent Staff</t>
  </si>
  <si>
    <t>32, 33 &amp; 15</t>
  </si>
  <si>
    <t>Hourly Staff</t>
  </si>
  <si>
    <t>Overtime</t>
  </si>
  <si>
    <t>Supplemental 3:  Maintenance</t>
  </si>
  <si>
    <t>2 Teen Librarian</t>
  </si>
  <si>
    <t xml:space="preserve">We are developing several programs that are focused on out-of-school time (OST).  We will require leadership and staffing resources to make the </t>
  </si>
  <si>
    <t>librarians yet teen services are greatly needed at all of our locations.  This request for two Teen Librarians includes one stationed at Goodman South</t>
  </si>
  <si>
    <t xml:space="preserve">Madison.  GSMB has a very strong teen program but will lose its current teen librarian when Central reopens.  The other Teen Librarian would be </t>
  </si>
  <si>
    <t>shared between the Hawthorne and Lakeview Branches.</t>
  </si>
  <si>
    <t>Two digital services staff members are being requested.  The first will primarily manage an E-Badge program developed to enhance and document</t>
  </si>
  <si>
    <t xml:space="preserve">OST.  In addition they will work on other virtual programs and assist with programs for outreach to young people.  The second digital services staff </t>
  </si>
  <si>
    <t xml:space="preserve">member will focus on our social media content and connections.  In addition, this staff member will work to help implement the library's </t>
  </si>
  <si>
    <t>self-publshing of local content.</t>
  </si>
  <si>
    <t>MPL has a lack of oversight at its branches due to a shortage of managers.  Our busiest branch, Sequoya, has not had a manager for 7 years.  Although</t>
  </si>
  <si>
    <t>locations have maintained the status quo of operations there has not been sufficient management to allow the facilities to really excel.  We currently</t>
  </si>
  <si>
    <t>Pinney could greatly benefit from having a full time manager.  (GSMB does have a full time manager and their level of community success is reflected</t>
  </si>
  <si>
    <t>by that fact.)  This requested position would cover Sequoya, Ashman, and Monroe Street.</t>
  </si>
  <si>
    <t>As a direct result of this limited purchasing ability, our circulation count is dropping.  A reduction in circulation translates to a loss of operational funds.</t>
  </si>
  <si>
    <t>In order to balance our 2014 budget it was necessary to use $350,000 from the Library's contingency for operating funds.  This brings our remaining</t>
  </si>
  <si>
    <t>balance to $69,000.  We are seeking to restore $200,000 to the contingency fund.</t>
  </si>
  <si>
    <t>staff to provide security monitoring and internet assistance.  This staffing need is imperative to maintain a welcoming environment and to provide for</t>
  </si>
  <si>
    <t>the numerous computer users.  The utilization of hourly workers for these functions also permit other staff to provide additional customer services.</t>
  </si>
  <si>
    <t>These funds need to be restored to the budget in order to continue our highly sucesssful Sunday hours at Central, Pinney and Sequoya.  Sunday hours during the school</t>
  </si>
  <si>
    <t>year (September through May) have proven to be some of our busiest times during the entire week.  Sundays offer a unique opportunity particularly for working</t>
  </si>
  <si>
    <t>families or individuals  to have at least one day during the week when they are available to use library services.  It also receives significant usage by students preparing</t>
  </si>
  <si>
    <t>their school assignments for the next day.</t>
  </si>
  <si>
    <t>Library facilities have been maintained by the same number of staff for the last 30 years despite a significant increase in size.    Library square footage has grown from</t>
  </si>
  <si>
    <t>130K to 208K.  The demands on staff are currently exceeding their ability to address ongoing issues or make repairs in a timely fashion.  In addition, as HVAC systems</t>
  </si>
  <si>
    <t>become far more sophisticated, additional skill sets will be needed, requiring expertise at the Maintenance Mechanic level.</t>
  </si>
  <si>
    <t>The new Central Library will have a second entrance, two more public floors, additional meeting rooms and 70 additional computers.  We depend on hourly</t>
  </si>
  <si>
    <t>have 8 branches with only 4 branch supervisors to cover their operations.  Some of the branches like Goodman South Madison, Meadowridge, and</t>
  </si>
  <si>
    <t>The materials budget has been reduced for the last several years.  It has remained at the lowest funding level possible under the Dane County Library Standards.</t>
  </si>
  <si>
    <t>Failure to meet these Standards would mean that Madison residents would be taxed by the County for library services, in addition to the municipal tax.</t>
  </si>
  <si>
    <t>We are faced with rising materials' costs and the need to purchase additional formats, i.e. e-books, further reducing the buying power of the allocated funds.</t>
  </si>
  <si>
    <t>For the first time, in 2014, we will actually be charged instead of receiving reimbursement for our circulation contributions.  The next effect is a loss of $75,000.</t>
  </si>
  <si>
    <t xml:space="preserve">can collaborate on our OST programs.  The Youth Services Supervisor position has been vacant for 6 years.  At this time we have only 1.8 FTE teen </t>
  </si>
  <si>
    <t>programs a success.  The Youth Services Supervisor will coordinate these programs and establish relationships with MMSD and other agencies so we</t>
  </si>
  <si>
    <t>Supplemental 1:  Hourly Staffing</t>
  </si>
  <si>
    <t>Supplemental 2:  Sunday Hours Restoration</t>
  </si>
  <si>
    <t>Supplemental 4:  "Out-of-School Time" Hours Funding</t>
  </si>
  <si>
    <t>Supplemental 4:  "Out-of-School Time" Hours Funding Continued</t>
  </si>
  <si>
    <t>Supplemental 5:  Branch Services Funding</t>
  </si>
  <si>
    <t>Supplemental 6:  Library Collection Funding</t>
  </si>
  <si>
    <t>Supplemental 7:  Restore Library Contingency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</si>
</sst>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164" fontId="2" fillId="0" borderId="0" xfId="0" applyNumberFormat="1" applyFont="1"/>
    <xf numFmtId="164" fontId="4" fillId="0" borderId="0" xfId="0" applyNumberFormat="1" applyFont="1" applyAlignment="1">
      <alignment horizontal="center"/>
    </xf>
    <xf numFmtId="164" fontId="3" fillId="0" borderId="0" xfId="0" applyNumberFormat="1" applyFont="1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0" fontId="0" fillId="0" borderId="0" xfId="0" applyAlignment="1">
      <alignment horizontal="right"/>
    </xf>
    <xf numFmtId="0" fontId="5" fillId="3" borderId="0" xfId="0" applyFont="1" applyFill="1"/>
    <xf numFmtId="164" fontId="5" fillId="3" borderId="0" xfId="0" applyNumberFormat="1" applyFont="1" applyFill="1"/>
    <xf numFmtId="0" fontId="1" fillId="0" borderId="0" xfId="0" applyFont="1" applyFill="1"/>
    <xf numFmtId="164" fontId="1" fillId="0" borderId="0" xfId="0" applyNumberFormat="1" applyFont="1" applyFill="1"/>
    <xf numFmtId="0" fontId="0" fillId="0" borderId="0" xfId="0" applyAlignment="1">
      <alignment horizontal="centerContinuous" vertical="center" wrapText="1"/>
    </xf>
    <xf numFmtId="164" fontId="0" fillId="0" borderId="0" xfId="0" applyNumberFormat="1" applyAlignment="1">
      <alignment horizontal="centerContinuous" vertical="center" wrapText="1"/>
    </xf>
    <xf numFmtId="0" fontId="1" fillId="2" borderId="0" xfId="0" applyFont="1" applyFill="1" applyAlignment="1">
      <alignment horizontal="centerContinuous" vertical="center" wrapText="1"/>
    </xf>
    <xf numFmtId="164" fontId="1" fillId="2" borderId="0" xfId="0" applyNumberFormat="1" applyFont="1" applyFill="1" applyAlignment="1">
      <alignment horizontal="centerContinuous" vertical="center" wrapText="1"/>
    </xf>
    <xf numFmtId="0" fontId="6" fillId="0" borderId="0" xfId="0" applyFont="1"/>
    <xf numFmtId="0" fontId="0" fillId="0" borderId="0" xfId="0" applyFont="1"/>
    <xf numFmtId="0" fontId="0" fillId="0" borderId="0" xfId="0" quotePrefix="1" applyAlignment="1"/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/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wrapText="1"/>
    </xf>
    <xf numFmtId="0" fontId="0" fillId="0" borderId="0" xfId="0" applyFont="1" applyAlignment="1">
      <alignment horizontal="right"/>
    </xf>
    <xf numFmtId="0" fontId="0" fillId="2" borderId="0" xfId="0" applyFill="1"/>
    <xf numFmtId="0" fontId="2" fillId="2" borderId="0" xfId="0" applyFont="1" applyFill="1"/>
    <xf numFmtId="164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right"/>
    </xf>
    <xf numFmtId="10" fontId="0" fillId="0" borderId="0" xfId="0" applyNumberFormat="1"/>
    <xf numFmtId="164" fontId="0" fillId="0" borderId="0" xfId="0" applyNumberFormat="1" applyFont="1" applyAlignment="1">
      <alignment horizontal="right"/>
    </xf>
    <xf numFmtId="10" fontId="0" fillId="0" borderId="0" xfId="0" applyNumberFormat="1" applyFont="1" applyAlignment="1">
      <alignment horizontal="right"/>
    </xf>
    <xf numFmtId="0" fontId="0" fillId="0" borderId="0" xfId="0" applyAlignment="1"/>
    <xf numFmtId="164" fontId="2" fillId="2" borderId="0" xfId="0" applyNumberFormat="1" applyFont="1" applyFill="1"/>
    <xf numFmtId="164" fontId="5" fillId="2" borderId="0" xfId="0" applyNumberFormat="1" applyFont="1" applyFill="1"/>
    <xf numFmtId="164" fontId="5" fillId="2" borderId="0" xfId="0" applyNumberFormat="1" applyFont="1" applyFill="1" applyAlignment="1"/>
    <xf numFmtId="0" fontId="0" fillId="0" borderId="0" xfId="0" applyAlignment="1">
      <alignment horizontal="centerContinuous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right" vertical="center" wrapText="1"/>
    </xf>
    <xf numFmtId="164" fontId="1" fillId="2" borderId="0" xfId="0" applyNumberFormat="1" applyFont="1" applyFill="1" applyAlignment="1">
      <alignment horizontal="left" vertical="center"/>
    </xf>
    <xf numFmtId="164" fontId="1" fillId="2" borderId="0" xfId="0" applyNumberFormat="1" applyFont="1" applyFill="1" applyAlignment="1">
      <alignment horizontal="right" vertical="center"/>
    </xf>
    <xf numFmtId="164" fontId="0" fillId="0" borderId="0" xfId="0" applyNumberForma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Continuous" vertical="center"/>
    </xf>
    <xf numFmtId="164" fontId="0" fillId="2" borderId="0" xfId="0" applyNumberFormat="1" applyFill="1" applyAlignment="1">
      <alignment horizontal="centerContinuous" vertical="center"/>
    </xf>
    <xf numFmtId="164" fontId="0" fillId="0" borderId="0" xfId="0" applyNumberFormat="1" applyFont="1"/>
    <xf numFmtId="0" fontId="0" fillId="0" borderId="0" xfId="0" applyFont="1" applyAlignment="1">
      <alignment horizontal="left"/>
    </xf>
    <xf numFmtId="0" fontId="5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82"/>
  <sheetViews>
    <sheetView tabSelected="1" topLeftCell="A50" zoomScaleNormal="100" workbookViewId="0">
      <selection activeCell="B82" sqref="B82"/>
    </sheetView>
  </sheetViews>
  <sheetFormatPr defaultRowHeight="15"/>
  <cols>
    <col min="1" max="1" width="3.7109375" customWidth="1"/>
    <col min="6" max="6" width="4.42578125" customWidth="1"/>
    <col min="7" max="7" width="12.5703125" style="7" bestFit="1" customWidth="1"/>
    <col min="8" max="8" width="10" bestFit="1" customWidth="1"/>
    <col min="9" max="9" width="13.7109375" style="7" customWidth="1"/>
    <col min="10" max="10" width="14" style="7" customWidth="1"/>
    <col min="11" max="11" width="11.7109375" style="7" customWidth="1"/>
    <col min="12" max="12" width="16.85546875" style="7" customWidth="1"/>
    <col min="13" max="13" width="10.85546875" customWidth="1"/>
  </cols>
  <sheetData>
    <row r="1" spans="2:13" s="1" customFormat="1" ht="18.75">
      <c r="B1" s="1" t="s">
        <v>0</v>
      </c>
      <c r="G1" s="4"/>
      <c r="I1" s="4"/>
      <c r="J1" s="4"/>
      <c r="K1" s="4"/>
      <c r="L1" s="4"/>
    </row>
    <row r="2" spans="2:13" s="1" customFormat="1" ht="18.75">
      <c r="G2" s="4"/>
      <c r="I2" s="4"/>
      <c r="J2" s="4"/>
      <c r="K2" s="4"/>
      <c r="L2" s="4"/>
    </row>
    <row r="3" spans="2:13" s="1" customFormat="1" ht="18.75">
      <c r="B3" s="2" t="s">
        <v>66</v>
      </c>
      <c r="C3" s="19"/>
      <c r="D3" s="19"/>
      <c r="G3" s="4"/>
      <c r="I3" s="4"/>
      <c r="J3" s="4"/>
      <c r="K3" s="4"/>
      <c r="L3" s="4"/>
    </row>
    <row r="4" spans="2:13" s="1" customFormat="1" ht="18.75">
      <c r="B4" s="21" t="s">
        <v>58</v>
      </c>
      <c r="G4" s="4"/>
      <c r="I4" s="4"/>
      <c r="J4" s="4"/>
      <c r="K4" s="4"/>
      <c r="L4" s="4"/>
    </row>
    <row r="5" spans="2:13" s="1" customFormat="1" ht="18.75">
      <c r="B5" t="s">
        <v>49</v>
      </c>
      <c r="G5" s="4"/>
      <c r="I5" s="4"/>
      <c r="J5" s="4"/>
      <c r="K5" s="4"/>
      <c r="L5" s="4"/>
    </row>
    <row r="6" spans="2:13" s="1" customFormat="1" ht="18.75">
      <c r="B6" t="s">
        <v>50</v>
      </c>
      <c r="G6" s="4"/>
      <c r="I6" s="4"/>
      <c r="J6" s="4"/>
      <c r="K6" s="4"/>
      <c r="L6" s="4"/>
    </row>
    <row r="7" spans="2:13" s="1" customFormat="1" ht="18.75">
      <c r="B7"/>
      <c r="G7" s="5" t="s">
        <v>3</v>
      </c>
      <c r="H7" s="3" t="s">
        <v>4</v>
      </c>
      <c r="I7" s="5" t="s">
        <v>5</v>
      </c>
      <c r="J7" s="5" t="s">
        <v>6</v>
      </c>
      <c r="K7" s="5" t="s">
        <v>7</v>
      </c>
      <c r="L7" s="5" t="s">
        <v>8</v>
      </c>
      <c r="M7" s="3" t="s">
        <v>24</v>
      </c>
    </row>
    <row r="8" spans="2:13" s="1" customFormat="1" ht="18.75">
      <c r="B8" t="s">
        <v>27</v>
      </c>
      <c r="G8" s="22">
        <v>35275.050000000003</v>
      </c>
      <c r="H8" s="23"/>
      <c r="I8" s="22"/>
      <c r="J8" s="22">
        <f>SUM(G8:I8)</f>
        <v>35275.050000000003</v>
      </c>
      <c r="K8" s="22">
        <f>J8*11.4%</f>
        <v>4021.3557000000005</v>
      </c>
      <c r="L8" s="24">
        <f>SUM(J8:K8)</f>
        <v>39296.405700000003</v>
      </c>
      <c r="M8" s="27">
        <v>31</v>
      </c>
    </row>
    <row r="9" spans="2:13" s="1" customFormat="1" ht="18.75">
      <c r="B9" s="8" t="s">
        <v>8</v>
      </c>
      <c r="C9" s="29"/>
      <c r="D9" s="29"/>
      <c r="E9" s="29"/>
      <c r="F9" s="29"/>
      <c r="G9" s="30"/>
      <c r="H9" s="31"/>
      <c r="I9" s="30"/>
      <c r="J9" s="30"/>
      <c r="K9" s="30"/>
      <c r="L9" s="39">
        <f>SUM(L8)</f>
        <v>39296.405700000003</v>
      </c>
      <c r="M9" s="32"/>
    </row>
    <row r="10" spans="2:13" s="1" customFormat="1" ht="18.75">
      <c r="B10"/>
      <c r="G10" s="22"/>
      <c r="H10" s="23"/>
      <c r="I10" s="22"/>
      <c r="J10" s="22"/>
      <c r="K10" s="22"/>
      <c r="L10" s="24"/>
      <c r="M10" s="27"/>
    </row>
    <row r="11" spans="2:13" s="1" customFormat="1" ht="18.75">
      <c r="B11" s="2" t="s">
        <v>67</v>
      </c>
      <c r="C11" s="19"/>
      <c r="D11" s="19"/>
      <c r="G11" s="22"/>
      <c r="H11" s="23"/>
      <c r="I11" s="22"/>
      <c r="J11" s="22"/>
      <c r="K11" s="22"/>
      <c r="L11" s="24"/>
      <c r="M11" s="27"/>
    </row>
    <row r="12" spans="2:13" s="1" customFormat="1" ht="18.75">
      <c r="B12" t="s">
        <v>51</v>
      </c>
      <c r="G12" s="22"/>
      <c r="H12" s="23"/>
      <c r="I12" s="22"/>
      <c r="J12" s="22"/>
      <c r="K12" s="22"/>
      <c r="L12" s="24"/>
      <c r="M12" s="27"/>
    </row>
    <row r="13" spans="2:13" s="1" customFormat="1" ht="18.75">
      <c r="B13" t="s">
        <v>52</v>
      </c>
      <c r="G13" s="22"/>
      <c r="H13" s="23"/>
      <c r="I13" s="22"/>
      <c r="J13" s="22"/>
      <c r="K13" s="22"/>
      <c r="L13" s="24"/>
      <c r="M13" s="27"/>
    </row>
    <row r="14" spans="2:13" s="1" customFormat="1" ht="18.75">
      <c r="B14" t="s">
        <v>53</v>
      </c>
      <c r="G14" s="22"/>
      <c r="H14" s="23"/>
      <c r="I14" s="22"/>
      <c r="J14" s="22"/>
      <c r="K14" s="22"/>
      <c r="L14" s="24"/>
      <c r="M14" s="27"/>
    </row>
    <row r="15" spans="2:13" s="1" customFormat="1" ht="18.75">
      <c r="B15" t="s">
        <v>54</v>
      </c>
      <c r="G15" s="22"/>
      <c r="H15" s="23"/>
      <c r="I15" s="22"/>
      <c r="J15" s="22"/>
      <c r="K15" s="22"/>
      <c r="L15" s="24"/>
      <c r="M15" s="27"/>
    </row>
    <row r="16" spans="2:13" s="1" customFormat="1" ht="18.75">
      <c r="B16"/>
      <c r="G16" s="5" t="s">
        <v>3</v>
      </c>
      <c r="H16" s="3" t="s">
        <v>4</v>
      </c>
      <c r="I16" s="5" t="s">
        <v>5</v>
      </c>
      <c r="J16" s="5" t="s">
        <v>6</v>
      </c>
      <c r="K16" s="5" t="s">
        <v>7</v>
      </c>
      <c r="L16" s="5" t="s">
        <v>8</v>
      </c>
      <c r="M16" s="3" t="s">
        <v>24</v>
      </c>
    </row>
    <row r="17" spans="2:13" s="1" customFormat="1" ht="18.75">
      <c r="B17" t="s">
        <v>28</v>
      </c>
      <c r="G17" s="34">
        <v>37440</v>
      </c>
      <c r="H17" s="35">
        <v>0.03</v>
      </c>
      <c r="I17" s="34">
        <f>G17*H17</f>
        <v>1123.2</v>
      </c>
      <c r="J17" s="34">
        <f>G17-I17</f>
        <v>36316.800000000003</v>
      </c>
      <c r="K17" s="34">
        <f>J17*36.2%</f>
        <v>13146.681600000004</v>
      </c>
      <c r="L17" s="34">
        <f>SUM(J17:K17)</f>
        <v>49463.481600000006</v>
      </c>
      <c r="M17" s="10" t="s">
        <v>29</v>
      </c>
    </row>
    <row r="18" spans="2:13" s="1" customFormat="1" ht="18.75">
      <c r="B18" t="s">
        <v>30</v>
      </c>
      <c r="G18" s="22"/>
      <c r="H18" s="23"/>
      <c r="I18" s="22"/>
      <c r="J18" s="34">
        <v>27400</v>
      </c>
      <c r="K18" s="34">
        <f>J18*11.4%</f>
        <v>3123.6</v>
      </c>
      <c r="L18" s="34">
        <f t="shared" ref="L18:L19" si="0">SUM(J18:K18)</f>
        <v>30523.599999999999</v>
      </c>
      <c r="M18" s="27">
        <v>31</v>
      </c>
    </row>
    <row r="19" spans="2:13" s="1" customFormat="1" ht="18.75">
      <c r="B19" t="s">
        <v>31</v>
      </c>
      <c r="G19" s="22"/>
      <c r="H19" s="23"/>
      <c r="I19" s="22"/>
      <c r="J19" s="34">
        <v>16283.2</v>
      </c>
      <c r="K19" s="34">
        <f>J19*14.3%</f>
        <v>2328.4976000000001</v>
      </c>
      <c r="L19" s="34">
        <f t="shared" si="0"/>
        <v>18611.6976</v>
      </c>
      <c r="M19" s="10" t="s">
        <v>29</v>
      </c>
    </row>
    <row r="20" spans="2:13" s="1" customFormat="1" ht="18.75">
      <c r="B20" s="28" t="s">
        <v>8</v>
      </c>
      <c r="C20" s="29"/>
      <c r="D20" s="29"/>
      <c r="E20" s="29"/>
      <c r="F20" s="29"/>
      <c r="G20" s="37"/>
      <c r="H20" s="29"/>
      <c r="I20" s="37"/>
      <c r="J20" s="37"/>
      <c r="K20" s="37"/>
      <c r="L20" s="38">
        <f>SUM(L17:L19)</f>
        <v>98598.779200000004</v>
      </c>
      <c r="M20" s="29"/>
    </row>
    <row r="21" spans="2:13">
      <c r="B21" s="20"/>
    </row>
    <row r="22" spans="2:13" s="2" customFormat="1">
      <c r="B22" s="2" t="s">
        <v>32</v>
      </c>
      <c r="G22" s="6"/>
      <c r="I22" s="6"/>
      <c r="J22" s="6"/>
      <c r="K22" s="6"/>
      <c r="L22" s="6"/>
    </row>
    <row r="23" spans="2:13" s="2" customFormat="1">
      <c r="B23" t="s">
        <v>55</v>
      </c>
      <c r="C23" s="20"/>
      <c r="D23" s="20"/>
      <c r="E23" s="20"/>
      <c r="F23" s="20"/>
      <c r="G23" s="53"/>
      <c r="H23" s="20"/>
      <c r="I23" s="53"/>
      <c r="J23" s="53"/>
      <c r="K23" s="53"/>
      <c r="L23" s="53"/>
      <c r="M23" s="20"/>
    </row>
    <row r="24" spans="2:13" s="2" customFormat="1">
      <c r="B24" t="s">
        <v>56</v>
      </c>
      <c r="C24" s="20"/>
      <c r="D24" s="20"/>
      <c r="E24" s="20"/>
      <c r="F24" s="20"/>
      <c r="G24" s="53"/>
      <c r="H24" s="20"/>
      <c r="I24" s="53"/>
      <c r="J24" s="53"/>
      <c r="K24" s="53"/>
      <c r="L24" s="53"/>
      <c r="M24" s="20"/>
    </row>
    <row r="25" spans="2:13" s="2" customFormat="1">
      <c r="B25" t="s">
        <v>57</v>
      </c>
      <c r="C25" s="20"/>
      <c r="D25" s="20"/>
      <c r="E25" s="20"/>
      <c r="F25" s="20"/>
      <c r="G25" s="53"/>
      <c r="H25" s="20"/>
      <c r="I25" s="53"/>
      <c r="J25" s="53"/>
      <c r="K25" s="53"/>
      <c r="L25" s="53"/>
      <c r="M25" s="20"/>
    </row>
    <row r="26" spans="2:13" s="3" customFormat="1">
      <c r="B26" s="54"/>
      <c r="G26" s="5" t="s">
        <v>3</v>
      </c>
      <c r="H26" s="3" t="s">
        <v>4</v>
      </c>
      <c r="I26" s="5" t="s">
        <v>5</v>
      </c>
      <c r="J26" s="5" t="s">
        <v>6</v>
      </c>
      <c r="K26" s="5" t="s">
        <v>7</v>
      </c>
      <c r="L26" s="5" t="s">
        <v>8</v>
      </c>
      <c r="M26" s="3" t="s">
        <v>24</v>
      </c>
    </row>
    <row r="27" spans="2:13">
      <c r="B27" t="s">
        <v>11</v>
      </c>
      <c r="G27" s="7">
        <v>40898.959999999999</v>
      </c>
      <c r="H27" s="33">
        <v>0.03</v>
      </c>
      <c r="I27" s="7">
        <f>G27*H27</f>
        <v>1226.9687999999999</v>
      </c>
      <c r="J27" s="7">
        <f>G27-I27</f>
        <v>39671.991199999997</v>
      </c>
      <c r="K27" s="7">
        <f>J27*0.362</f>
        <v>14361.260814399999</v>
      </c>
      <c r="L27" s="7">
        <f>SUM(J27:K27)</f>
        <v>54033.252014399994</v>
      </c>
      <c r="M27" s="10" t="s">
        <v>21</v>
      </c>
    </row>
    <row r="28" spans="2:13" hidden="1">
      <c r="B28" t="s">
        <v>12</v>
      </c>
      <c r="G28" s="7">
        <v>43346.36</v>
      </c>
      <c r="H28" s="33">
        <v>0.03</v>
      </c>
      <c r="I28" s="7">
        <f>G28*H28</f>
        <v>1300.3907999999999</v>
      </c>
      <c r="J28" s="7">
        <f>G28-I28</f>
        <v>42045.9692</v>
      </c>
      <c r="K28" s="7">
        <f>J28*0.362</f>
        <v>15220.640850399999</v>
      </c>
      <c r="L28" s="7">
        <f>SUM(J28:K28)</f>
        <v>57266.610050399999</v>
      </c>
      <c r="M28" s="10" t="s">
        <v>21</v>
      </c>
    </row>
    <row r="29" spans="2:13" hidden="1">
      <c r="B29" t="s">
        <v>13</v>
      </c>
      <c r="H29" s="33"/>
      <c r="M29" s="10"/>
    </row>
    <row r="30" spans="2:13">
      <c r="B30" t="s">
        <v>14</v>
      </c>
      <c r="G30" s="7">
        <v>47544.800000000003</v>
      </c>
      <c r="H30" s="33">
        <v>0.03</v>
      </c>
      <c r="I30" s="7">
        <f>G30*H30</f>
        <v>1426.3440000000001</v>
      </c>
      <c r="J30" s="7">
        <f>G30-I30</f>
        <v>46118.456000000006</v>
      </c>
      <c r="K30" s="7">
        <f>J30*0.362</f>
        <v>16694.881072</v>
      </c>
      <c r="L30" s="7">
        <f>SUM(J30:K30)</f>
        <v>62813.337072000009</v>
      </c>
      <c r="M30" s="10" t="s">
        <v>22</v>
      </c>
    </row>
    <row r="31" spans="2:13">
      <c r="B31" t="s">
        <v>15</v>
      </c>
      <c r="G31" s="7">
        <v>14294.46</v>
      </c>
      <c r="J31" s="7">
        <v>14294.46</v>
      </c>
      <c r="K31" s="7">
        <f>G31*0.114</f>
        <v>1629.56844</v>
      </c>
      <c r="L31" s="7">
        <f>SUM(J31:K31)</f>
        <v>15924.028439999998</v>
      </c>
      <c r="M31" s="10" t="s">
        <v>23</v>
      </c>
    </row>
    <row r="32" spans="2:13" s="8" customFormat="1" hidden="1">
      <c r="B32" s="8" t="s">
        <v>18</v>
      </c>
      <c r="G32" s="9"/>
      <c r="I32" s="9"/>
      <c r="J32" s="9"/>
      <c r="K32" s="9"/>
      <c r="L32" s="9">
        <f>SUM(L27+L28+L31)</f>
        <v>127223.89050479999</v>
      </c>
    </row>
    <row r="33" spans="2:13" hidden="1"/>
    <row r="34" spans="2:13" s="13" customFormat="1" ht="15.75">
      <c r="B34" s="8" t="s">
        <v>25</v>
      </c>
      <c r="C34" s="8"/>
      <c r="D34" s="8"/>
      <c r="E34" s="8"/>
      <c r="F34" s="8"/>
      <c r="G34" s="9"/>
      <c r="H34" s="8"/>
      <c r="I34" s="9"/>
      <c r="J34" s="9"/>
      <c r="K34" s="9"/>
      <c r="L34" s="38">
        <f>SUM(L27+L30+L31)</f>
        <v>132770.61752639999</v>
      </c>
      <c r="M34" s="8"/>
    </row>
    <row r="35" spans="2:13" s="13" customFormat="1">
      <c r="G35" s="14"/>
      <c r="I35" s="14"/>
      <c r="J35" s="14"/>
      <c r="K35" s="14"/>
      <c r="L35" s="14"/>
    </row>
    <row r="36" spans="2:13" s="2" customFormat="1">
      <c r="B36" s="2" t="s">
        <v>68</v>
      </c>
      <c r="G36" s="6"/>
      <c r="I36" s="6"/>
      <c r="J36" s="6"/>
      <c r="K36" s="6"/>
      <c r="L36" s="6"/>
    </row>
    <row r="37" spans="2:13" s="20" customFormat="1">
      <c r="B37" t="s">
        <v>34</v>
      </c>
      <c r="G37" s="53"/>
      <c r="I37" s="53"/>
      <c r="J37" s="53"/>
      <c r="K37" s="53"/>
      <c r="L37" s="53"/>
    </row>
    <row r="38" spans="2:13" s="20" customFormat="1">
      <c r="B38" t="s">
        <v>65</v>
      </c>
      <c r="G38" s="53"/>
      <c r="I38" s="53"/>
      <c r="J38" s="53"/>
      <c r="K38" s="53"/>
      <c r="L38" s="53"/>
    </row>
    <row r="39" spans="2:13" s="20" customFormat="1">
      <c r="B39" t="s">
        <v>64</v>
      </c>
      <c r="G39" s="53"/>
      <c r="I39" s="53"/>
      <c r="J39" s="53"/>
      <c r="K39" s="53"/>
      <c r="L39" s="53"/>
    </row>
    <row r="40" spans="2:13" s="20" customFormat="1">
      <c r="B40" t="s">
        <v>35</v>
      </c>
      <c r="G40" s="53"/>
      <c r="I40" s="53"/>
      <c r="J40" s="53"/>
      <c r="K40" s="53"/>
      <c r="L40" s="53"/>
    </row>
    <row r="41" spans="2:13" s="20" customFormat="1">
      <c r="B41" t="s">
        <v>36</v>
      </c>
      <c r="G41" s="53"/>
      <c r="I41" s="53"/>
      <c r="J41" s="53"/>
      <c r="K41" s="53"/>
      <c r="L41" s="53"/>
    </row>
    <row r="42" spans="2:13" s="20" customFormat="1">
      <c r="B42" t="s">
        <v>37</v>
      </c>
      <c r="G42" s="53"/>
      <c r="I42" s="53"/>
      <c r="J42" s="53"/>
      <c r="K42" s="53"/>
      <c r="L42" s="53"/>
    </row>
    <row r="43" spans="2:13" s="20" customFormat="1">
      <c r="B43" s="2" t="s">
        <v>69</v>
      </c>
      <c r="G43" s="53"/>
      <c r="I43" s="53"/>
      <c r="J43" s="53"/>
      <c r="K43" s="53"/>
      <c r="L43" s="53"/>
    </row>
    <row r="44" spans="2:13" s="20" customFormat="1">
      <c r="B44" t="s">
        <v>38</v>
      </c>
      <c r="G44" s="53"/>
      <c r="I44" s="53"/>
      <c r="J44" s="53"/>
      <c r="K44" s="53"/>
      <c r="L44" s="53"/>
    </row>
    <row r="45" spans="2:13" s="20" customFormat="1">
      <c r="B45" t="s">
        <v>39</v>
      </c>
      <c r="G45" s="53"/>
      <c r="I45" s="53"/>
      <c r="J45" s="53"/>
      <c r="K45" s="53"/>
      <c r="L45" s="53"/>
    </row>
    <row r="46" spans="2:13" s="20" customFormat="1">
      <c r="B46" t="s">
        <v>40</v>
      </c>
      <c r="G46" s="53"/>
      <c r="I46" s="53"/>
      <c r="J46" s="53"/>
      <c r="K46" s="53"/>
      <c r="L46" s="53"/>
    </row>
    <row r="47" spans="2:13" s="20" customFormat="1">
      <c r="B47" t="s">
        <v>41</v>
      </c>
      <c r="G47" s="53"/>
      <c r="I47" s="53"/>
      <c r="J47" s="53"/>
      <c r="K47" s="53"/>
      <c r="L47" s="53"/>
    </row>
    <row r="48" spans="2:13" s="3" customFormat="1">
      <c r="G48" s="5" t="s">
        <v>3</v>
      </c>
      <c r="H48" s="3" t="s">
        <v>4</v>
      </c>
      <c r="I48" s="5" t="s">
        <v>5</v>
      </c>
      <c r="J48" s="5" t="s">
        <v>6</v>
      </c>
      <c r="K48" s="5" t="s">
        <v>7</v>
      </c>
      <c r="L48" s="5" t="s">
        <v>8</v>
      </c>
      <c r="M48" s="3" t="s">
        <v>24</v>
      </c>
    </row>
    <row r="49" spans="2:13">
      <c r="B49" t="s">
        <v>1</v>
      </c>
      <c r="G49" s="7">
        <v>65464.28</v>
      </c>
      <c r="H49">
        <v>0.03</v>
      </c>
      <c r="I49" s="7">
        <f>G49*H49</f>
        <v>1963.9283999999998</v>
      </c>
      <c r="J49" s="7">
        <f>G49-I49</f>
        <v>63500.351600000002</v>
      </c>
      <c r="K49" s="7">
        <f>J49*0.362</f>
        <v>22987.127279199998</v>
      </c>
      <c r="L49" s="7">
        <f>SUM(J49:K49)</f>
        <v>86487.478879200004</v>
      </c>
      <c r="M49" s="10" t="s">
        <v>16</v>
      </c>
    </row>
    <row r="50" spans="2:13">
      <c r="B50" t="s">
        <v>33</v>
      </c>
      <c r="G50" s="7">
        <v>101726.84</v>
      </c>
      <c r="H50">
        <v>0.03</v>
      </c>
      <c r="I50" s="7">
        <f>G50*H50</f>
        <v>3051.8051999999998</v>
      </c>
      <c r="J50" s="7">
        <f>G50-I50</f>
        <v>98675.034799999994</v>
      </c>
      <c r="K50" s="7">
        <f>J50*0.362</f>
        <v>35720.362597599997</v>
      </c>
      <c r="L50" s="7">
        <f>SUM(J50:K50)</f>
        <v>134395.3973976</v>
      </c>
      <c r="M50" s="10" t="s">
        <v>17</v>
      </c>
    </row>
    <row r="51" spans="2:13">
      <c r="B51" t="s">
        <v>2</v>
      </c>
      <c r="G51" s="7">
        <v>101726.84</v>
      </c>
      <c r="H51">
        <v>0.03</v>
      </c>
      <c r="I51" s="7">
        <f>G51*H51</f>
        <v>3051.8051999999998</v>
      </c>
      <c r="J51" s="7">
        <f>G51-I51</f>
        <v>98675.034799999994</v>
      </c>
      <c r="K51" s="7">
        <f>J51*0.362</f>
        <v>35720.362597599997</v>
      </c>
      <c r="L51" s="7">
        <f>SUM(J51:K51)</f>
        <v>134395.3973976</v>
      </c>
      <c r="M51" s="10" t="s">
        <v>17</v>
      </c>
    </row>
    <row r="52" spans="2:13">
      <c r="B52" t="s">
        <v>9</v>
      </c>
      <c r="G52" s="7">
        <v>18995.580000000002</v>
      </c>
      <c r="J52" s="7">
        <v>18995.580000000002</v>
      </c>
      <c r="K52" s="7">
        <f>G52*0.114</f>
        <v>2165.4961200000002</v>
      </c>
      <c r="L52" s="7">
        <f>SUM(J52:K52)</f>
        <v>21161.076120000002</v>
      </c>
      <c r="M52" s="10">
        <v>31</v>
      </c>
    </row>
    <row r="53" spans="2:13" s="13" customFormat="1">
      <c r="B53" s="8" t="s">
        <v>8</v>
      </c>
      <c r="C53" s="8"/>
      <c r="D53" s="8"/>
      <c r="E53" s="8"/>
      <c r="F53" s="8"/>
      <c r="G53" s="9"/>
      <c r="H53" s="8"/>
      <c r="I53" s="9"/>
      <c r="J53" s="9"/>
      <c r="K53" s="9"/>
      <c r="L53" s="9">
        <f>SUM(L49:L52)</f>
        <v>376439.34979439998</v>
      </c>
      <c r="M53" s="8"/>
    </row>
    <row r="54" spans="2:13" s="13" customFormat="1">
      <c r="G54" s="14"/>
      <c r="I54" s="14"/>
      <c r="J54" s="14"/>
      <c r="K54" s="14"/>
      <c r="L54" s="14"/>
    </row>
    <row r="55" spans="2:13" s="2" customFormat="1">
      <c r="B55" s="2" t="s">
        <v>70</v>
      </c>
      <c r="G55" s="6"/>
      <c r="I55" s="6"/>
      <c r="J55" s="6"/>
      <c r="K55" s="6"/>
      <c r="L55" s="6"/>
    </row>
    <row r="56" spans="2:13" s="2" customFormat="1">
      <c r="B56" t="s">
        <v>42</v>
      </c>
      <c r="G56" s="6"/>
      <c r="I56" s="6"/>
      <c r="J56" s="6"/>
      <c r="K56" s="6"/>
      <c r="L56" s="6"/>
    </row>
    <row r="57" spans="2:13" s="2" customFormat="1">
      <c r="B57" t="s">
        <v>43</v>
      </c>
      <c r="G57" s="6"/>
      <c r="I57" s="6"/>
      <c r="J57" s="6"/>
      <c r="K57" s="6"/>
      <c r="L57" s="6"/>
    </row>
    <row r="58" spans="2:13" s="2" customFormat="1">
      <c r="B58" t="s">
        <v>59</v>
      </c>
      <c r="G58" s="6"/>
      <c r="I58" s="6"/>
      <c r="J58" s="6"/>
      <c r="K58" s="6"/>
      <c r="L58" s="6"/>
    </row>
    <row r="59" spans="2:13" s="2" customFormat="1">
      <c r="B59" t="s">
        <v>44</v>
      </c>
      <c r="G59" s="6"/>
      <c r="I59" s="6"/>
      <c r="J59" s="6"/>
      <c r="K59" s="6"/>
      <c r="L59" s="6"/>
    </row>
    <row r="60" spans="2:13" s="20" customFormat="1">
      <c r="B60" t="s">
        <v>45</v>
      </c>
      <c r="G60" s="53"/>
      <c r="I60" s="53"/>
      <c r="J60" s="53"/>
      <c r="K60" s="53"/>
      <c r="L60" s="53"/>
    </row>
    <row r="61" spans="2:13" s="3" customFormat="1">
      <c r="G61" s="5" t="s">
        <v>3</v>
      </c>
      <c r="H61" s="3" t="s">
        <v>4</v>
      </c>
      <c r="I61" s="5" t="s">
        <v>5</v>
      </c>
      <c r="J61" s="5" t="s">
        <v>6</v>
      </c>
      <c r="K61" s="5" t="s">
        <v>7</v>
      </c>
      <c r="L61" s="5" t="s">
        <v>8</v>
      </c>
      <c r="M61" s="3" t="s">
        <v>24</v>
      </c>
    </row>
    <row r="62" spans="2:13">
      <c r="B62" s="41" t="s">
        <v>10</v>
      </c>
      <c r="C62" s="15"/>
      <c r="D62" s="15"/>
      <c r="E62" s="15"/>
      <c r="F62" s="15"/>
      <c r="G62" s="42">
        <v>59855.18</v>
      </c>
      <c r="H62" s="25">
        <v>0.03</v>
      </c>
      <c r="I62" s="42">
        <f>G62*H62</f>
        <v>1795.6553999999999</v>
      </c>
      <c r="J62" s="42">
        <f>G62-I62</f>
        <v>58059.524599999997</v>
      </c>
      <c r="K62" s="42">
        <f>J62*0.362</f>
        <v>21017.547905199997</v>
      </c>
      <c r="L62" s="42">
        <f>SUM(J62:K62)</f>
        <v>79077.072505199991</v>
      </c>
      <c r="M62" s="26" t="s">
        <v>20</v>
      </c>
    </row>
    <row r="63" spans="2:13">
      <c r="B63" s="41" t="s">
        <v>9</v>
      </c>
      <c r="C63" s="15"/>
      <c r="D63" s="15"/>
      <c r="E63" s="15"/>
      <c r="F63" s="15"/>
      <c r="G63" s="42"/>
      <c r="H63" s="25"/>
      <c r="I63" s="42"/>
      <c r="J63" s="42">
        <v>18995.580000000002</v>
      </c>
      <c r="K63" s="42">
        <f>J63*0.114</f>
        <v>2165.4961200000002</v>
      </c>
      <c r="L63" s="42">
        <f>SUM(J63:K63)</f>
        <v>21161.076120000002</v>
      </c>
      <c r="M63" s="26">
        <v>31</v>
      </c>
    </row>
    <row r="64" spans="2:13" s="13" customFormat="1">
      <c r="B64" s="50" t="s">
        <v>8</v>
      </c>
      <c r="C64" s="17"/>
      <c r="D64" s="17"/>
      <c r="E64" s="17"/>
      <c r="F64" s="17"/>
      <c r="G64" s="43"/>
      <c r="H64" s="17"/>
      <c r="I64" s="18"/>
      <c r="J64" s="18"/>
      <c r="K64" s="18"/>
      <c r="L64" s="44">
        <f>SUM(L62:L63)</f>
        <v>100238.14862519999</v>
      </c>
      <c r="M64" s="17"/>
    </row>
    <row r="65" spans="2:13">
      <c r="B65" s="15"/>
      <c r="C65" s="15"/>
      <c r="D65" s="15"/>
      <c r="E65" s="15"/>
      <c r="F65" s="15"/>
      <c r="G65" s="16"/>
      <c r="H65" s="15"/>
      <c r="I65" s="16"/>
      <c r="J65" s="16"/>
      <c r="K65" s="16"/>
      <c r="L65" s="16"/>
      <c r="M65" s="15"/>
    </row>
    <row r="66" spans="2:13" s="36" customFormat="1">
      <c r="B66" s="46" t="s">
        <v>71</v>
      </c>
      <c r="C66" s="47"/>
      <c r="D66" s="47"/>
      <c r="E66" s="47"/>
      <c r="F66" s="47"/>
      <c r="G66" s="48"/>
      <c r="H66" s="40"/>
      <c r="I66" s="45"/>
      <c r="J66" s="45"/>
      <c r="K66" s="45"/>
      <c r="L66" s="45"/>
      <c r="M66" s="40"/>
    </row>
    <row r="67" spans="2:13" s="36" customFormat="1">
      <c r="B67" s="41" t="s">
        <v>60</v>
      </c>
      <c r="C67" s="40"/>
      <c r="D67" s="40"/>
      <c r="E67" s="40"/>
      <c r="F67" s="40"/>
      <c r="G67" s="45"/>
      <c r="H67" s="40"/>
      <c r="I67" s="45"/>
      <c r="J67" s="45"/>
      <c r="K67" s="45"/>
      <c r="L67" s="45"/>
      <c r="M67" s="40"/>
    </row>
    <row r="68" spans="2:13" s="36" customFormat="1">
      <c r="B68" s="41" t="s">
        <v>61</v>
      </c>
      <c r="C68" s="40"/>
      <c r="D68" s="40"/>
      <c r="E68" s="40"/>
      <c r="F68" s="40"/>
      <c r="G68" s="45"/>
      <c r="H68" s="40"/>
      <c r="I68" s="45"/>
      <c r="J68" s="45"/>
      <c r="K68" s="45"/>
      <c r="L68" s="45"/>
      <c r="M68" s="40"/>
    </row>
    <row r="69" spans="2:13" s="36" customFormat="1">
      <c r="B69" s="41" t="s">
        <v>62</v>
      </c>
      <c r="C69" s="40"/>
      <c r="D69" s="40"/>
      <c r="E69" s="40"/>
      <c r="F69" s="40"/>
      <c r="G69" s="45"/>
      <c r="H69" s="40"/>
      <c r="I69" s="45"/>
      <c r="J69" s="45"/>
      <c r="K69" s="45"/>
      <c r="L69" s="45"/>
      <c r="M69" s="40"/>
    </row>
    <row r="70" spans="2:13" s="36" customFormat="1">
      <c r="B70" s="41" t="s">
        <v>46</v>
      </c>
      <c r="C70" s="40"/>
      <c r="D70" s="40"/>
      <c r="E70" s="40"/>
      <c r="F70" s="40"/>
      <c r="G70" s="45"/>
      <c r="H70" s="40"/>
      <c r="I70" s="45"/>
      <c r="J70" s="45"/>
      <c r="K70" s="45"/>
      <c r="L70" s="45"/>
      <c r="M70" s="40"/>
    </row>
    <row r="71" spans="2:13" s="36" customFormat="1">
      <c r="B71" s="41" t="s">
        <v>63</v>
      </c>
      <c r="C71" s="40"/>
      <c r="D71" s="40"/>
      <c r="E71" s="40"/>
      <c r="F71" s="40"/>
      <c r="G71" s="45"/>
      <c r="H71" s="40"/>
      <c r="I71" s="45"/>
      <c r="J71" s="45"/>
      <c r="K71" s="45"/>
      <c r="L71" s="45"/>
      <c r="M71" s="40"/>
    </row>
    <row r="72" spans="2:13" s="36" customFormat="1">
      <c r="B72" s="50" t="s">
        <v>8</v>
      </c>
      <c r="C72" s="51"/>
      <c r="D72" s="51"/>
      <c r="E72" s="51"/>
      <c r="F72" s="51"/>
      <c r="G72" s="52"/>
      <c r="H72" s="51"/>
      <c r="I72" s="52"/>
      <c r="J72" s="52"/>
      <c r="K72" s="52"/>
      <c r="L72" s="44">
        <v>100000</v>
      </c>
      <c r="M72" s="51"/>
    </row>
    <row r="73" spans="2:13" s="36" customFormat="1">
      <c r="B73" s="49"/>
      <c r="C73" s="40"/>
      <c r="D73" s="40"/>
      <c r="E73" s="40"/>
      <c r="F73" s="40"/>
      <c r="G73" s="45"/>
      <c r="H73" s="40"/>
      <c r="I73" s="45"/>
      <c r="J73" s="45"/>
      <c r="K73" s="45"/>
      <c r="L73" s="45"/>
      <c r="M73" s="40"/>
    </row>
    <row r="74" spans="2:13" s="36" customFormat="1">
      <c r="B74" s="46" t="s">
        <v>72</v>
      </c>
      <c r="C74" s="47"/>
      <c r="D74" s="47"/>
      <c r="E74" s="47"/>
      <c r="F74" s="40"/>
      <c r="G74" s="45"/>
      <c r="H74" s="40"/>
      <c r="I74" s="45"/>
      <c r="J74" s="45"/>
      <c r="K74" s="45"/>
      <c r="L74" s="45"/>
      <c r="M74" s="40"/>
    </row>
    <row r="75" spans="2:13" s="36" customFormat="1">
      <c r="B75" s="41" t="s">
        <v>47</v>
      </c>
      <c r="C75" s="40"/>
      <c r="D75" s="40"/>
      <c r="E75" s="40"/>
      <c r="F75" s="40"/>
      <c r="G75" s="45"/>
      <c r="H75" s="40"/>
      <c r="I75" s="45"/>
      <c r="J75" s="45"/>
      <c r="K75" s="45"/>
      <c r="L75" s="45"/>
      <c r="M75" s="40"/>
    </row>
    <row r="76" spans="2:13" s="36" customFormat="1">
      <c r="B76" s="41" t="s">
        <v>48</v>
      </c>
      <c r="C76" s="40"/>
      <c r="D76" s="40"/>
      <c r="E76" s="40"/>
      <c r="F76" s="40"/>
      <c r="G76" s="45"/>
      <c r="H76" s="40"/>
      <c r="I76" s="45"/>
      <c r="J76" s="45"/>
      <c r="K76" s="45"/>
      <c r="L76" s="45"/>
      <c r="M76" s="40"/>
    </row>
    <row r="77" spans="2:13" s="36" customFormat="1">
      <c r="B77" s="50" t="s">
        <v>8</v>
      </c>
      <c r="C77" s="51"/>
      <c r="D77" s="51"/>
      <c r="E77" s="51"/>
      <c r="F77" s="51"/>
      <c r="G77" s="52"/>
      <c r="H77" s="51"/>
      <c r="I77" s="52"/>
      <c r="J77" s="52"/>
      <c r="K77" s="52"/>
      <c r="L77" s="44">
        <v>200000</v>
      </c>
      <c r="M77" s="51"/>
    </row>
    <row r="78" spans="2:13" s="36" customFormat="1">
      <c r="B78" s="41"/>
      <c r="C78" s="40"/>
      <c r="D78" s="40"/>
      <c r="E78" s="40"/>
      <c r="F78" s="40"/>
      <c r="G78" s="45"/>
      <c r="H78" s="40"/>
      <c r="I78" s="45"/>
      <c r="J78" s="45"/>
      <c r="K78" s="45"/>
      <c r="L78" s="45"/>
      <c r="M78" s="40"/>
    </row>
    <row r="79" spans="2:13">
      <c r="B79" s="15"/>
      <c r="C79" s="15"/>
      <c r="D79" s="15"/>
      <c r="E79" s="15"/>
      <c r="F79" s="15"/>
      <c r="G79" s="16"/>
      <c r="H79" s="15"/>
      <c r="I79" s="16"/>
      <c r="J79" s="16"/>
      <c r="K79" s="16"/>
      <c r="L79" s="16"/>
      <c r="M79" s="15"/>
    </row>
    <row r="80" spans="2:13" s="11" customFormat="1" ht="15.75" hidden="1">
      <c r="B80" s="11" t="s">
        <v>19</v>
      </c>
      <c r="G80" s="12"/>
      <c r="I80" s="12"/>
      <c r="J80" s="12"/>
      <c r="K80" s="12"/>
      <c r="L80" s="12">
        <f>SUM(L53+L64+L32)</f>
        <v>603901.38892439997</v>
      </c>
    </row>
    <row r="81" spans="2:13" hidden="1"/>
    <row r="82" spans="2:13" s="55" customFormat="1" ht="15.75">
      <c r="B82" s="11" t="s">
        <v>26</v>
      </c>
      <c r="C82" s="11"/>
      <c r="D82" s="11"/>
      <c r="E82" s="11"/>
      <c r="F82" s="11"/>
      <c r="G82" s="12"/>
      <c r="H82" s="11"/>
      <c r="I82" s="12"/>
      <c r="J82" s="12"/>
      <c r="K82" s="12"/>
      <c r="L82" s="12">
        <f>SUM(L9+L20+L34+L53+L64+L72+L77)</f>
        <v>1047343.3008460001</v>
      </c>
      <c r="M82" s="11"/>
    </row>
  </sheetData>
  <printOptions horizontalCentered="1"/>
  <pageMargins left="0.2" right="0.2" top="0.5" bottom="0.5" header="0.3" footer="0.3"/>
  <pageSetup scale="83" orientation="landscape" r:id="rId1"/>
  <headerFooter>
    <oddFooter>&amp;L&amp;8 2014 BUDGET\Budget 2014 Supplements FINAL 4 Aug 7th.xlsx&amp;R&amp;8 8/7/13</oddFooter>
  </headerFooter>
  <rowBreaks count="1" manualBreakCount="1">
    <brk id="4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City of Madison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B. Lee</dc:creator>
  <cp:lastModifiedBy>Deb S Lehnherr</cp:lastModifiedBy>
  <cp:lastPrinted>2013-08-07T14:01:53Z</cp:lastPrinted>
  <dcterms:created xsi:type="dcterms:W3CDTF">2013-07-23T21:36:43Z</dcterms:created>
  <dcterms:modified xsi:type="dcterms:W3CDTF">2013-08-07T14:03:15Z</dcterms:modified>
</cp:coreProperties>
</file>